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kurenkoPV\Desktop\Рабочий стол ШКУРЕНКО П.В.Новая папка\Фин. отчет по программе за 2023 год\"/>
    </mc:Choice>
  </mc:AlternateContent>
  <xr:revisionPtr revIDLastSave="0" documentId="13_ncr:1_{F747E5C8-B785-43A4-849E-E63C4E25CFCF}" xr6:coauthVersionLast="45" xr6:coauthVersionMax="45" xr10:uidLastSave="{00000000-0000-0000-0000-000000000000}"/>
  <bookViews>
    <workbookView xWindow="2850" yWindow="2850" windowWidth="21600" windowHeight="11295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Лист1!$A$11:$H$69</definedName>
    <definedName name="_xlnm.Print_Titles" localSheetId="0">Лист1!$11:$11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D64" i="1"/>
  <c r="E61" i="1"/>
  <c r="D61" i="1"/>
  <c r="C61" i="1"/>
  <c r="E49" i="1"/>
  <c r="D49" i="1"/>
  <c r="C49" i="1"/>
  <c r="E38" i="1"/>
  <c r="D38" i="1"/>
  <c r="C38" i="1"/>
  <c r="E36" i="1"/>
  <c r="D36" i="1"/>
  <c r="E22" i="1"/>
  <c r="D22" i="1"/>
  <c r="E20" i="1"/>
  <c r="D20" i="1"/>
  <c r="E17" i="1"/>
  <c r="D17" i="1"/>
  <c r="E16" i="1" l="1"/>
  <c r="D16" i="1"/>
  <c r="C16" i="1"/>
  <c r="E13" i="1"/>
  <c r="D13" i="1"/>
  <c r="C13" i="1"/>
  <c r="E12" i="1"/>
  <c r="D12" i="1"/>
  <c r="C12" i="1"/>
  <c r="H40" i="1" l="1"/>
  <c r="H42" i="1"/>
  <c r="H43" i="1"/>
  <c r="H46" i="1"/>
  <c r="G39" i="1"/>
  <c r="H39" i="1" s="1"/>
  <c r="G37" i="1"/>
  <c r="H37" i="1" s="1"/>
  <c r="G36" i="1"/>
  <c r="H36" i="1" s="1"/>
  <c r="G35" i="1"/>
  <c r="H35" i="1" s="1"/>
  <c r="G27" i="1"/>
  <c r="H27" i="1" s="1"/>
  <c r="G26" i="1"/>
  <c r="H26" i="1" s="1"/>
  <c r="G25" i="1"/>
  <c r="H25" i="1" s="1"/>
  <c r="G24" i="1"/>
  <c r="H24" i="1" s="1"/>
  <c r="G23" i="1"/>
  <c r="H23" i="1" s="1"/>
  <c r="G20" i="1"/>
  <c r="H20" i="1" s="1"/>
  <c r="G19" i="1"/>
  <c r="H19" i="1" s="1"/>
  <c r="G18" i="1"/>
  <c r="H18" i="1" s="1"/>
  <c r="G17" i="1"/>
  <c r="H17" i="1" s="1"/>
  <c r="G16" i="1"/>
  <c r="H16" i="1" s="1"/>
  <c r="H14" i="1"/>
  <c r="H15" i="1"/>
  <c r="H28" i="1"/>
  <c r="H29" i="1"/>
  <c r="H30" i="1"/>
  <c r="H31" i="1"/>
  <c r="H32" i="1"/>
  <c r="H33" i="1"/>
  <c r="H34" i="1"/>
  <c r="G48" i="1"/>
  <c r="H48" i="1" s="1"/>
  <c r="G47" i="1"/>
  <c r="H47" i="1" s="1"/>
  <c r="G45" i="1"/>
  <c r="H45" i="1" s="1"/>
  <c r="C47" i="1"/>
  <c r="G44" i="1" l="1"/>
  <c r="H44" i="1" s="1"/>
  <c r="G60" i="1" l="1"/>
  <c r="H58" i="1"/>
  <c r="G58" i="1"/>
  <c r="G41" i="1"/>
  <c r="H41" i="1" s="1"/>
  <c r="G22" i="1" l="1"/>
  <c r="H22" i="1" s="1"/>
  <c r="G13" i="1"/>
  <c r="H13" i="1" s="1"/>
  <c r="G21" i="1"/>
  <c r="H21" i="1" s="1"/>
  <c r="F12" i="1" l="1"/>
  <c r="D66" i="1"/>
  <c r="E66" i="1"/>
  <c r="F66" i="1"/>
  <c r="G66" i="1"/>
  <c r="H66" i="1"/>
  <c r="C66" i="1"/>
  <c r="F61" i="1"/>
  <c r="G61" i="1"/>
  <c r="H61" i="1"/>
  <c r="D53" i="1"/>
  <c r="E53" i="1"/>
  <c r="F53" i="1"/>
  <c r="G53" i="1"/>
  <c r="H53" i="1"/>
  <c r="C53" i="1"/>
  <c r="F49" i="1"/>
  <c r="G49" i="1"/>
  <c r="H49" i="1"/>
  <c r="F38" i="1"/>
  <c r="G38" i="1"/>
  <c r="H38" i="1"/>
  <c r="G12" i="1"/>
  <c r="H12" i="1"/>
  <c r="C69" i="1" l="1"/>
  <c r="G69" i="1"/>
  <c r="D69" i="1"/>
  <c r="E69" i="1"/>
  <c r="H69" i="1"/>
  <c r="F69" i="1"/>
</calcChain>
</file>

<file path=xl/sharedStrings.xml><?xml version="1.0" encoding="utf-8"?>
<sst xmlns="http://schemas.openxmlformats.org/spreadsheetml/2006/main" count="131" uniqueCount="86">
  <si>
    <t>Наименование подпрограммы, мероприятия</t>
  </si>
  <si>
    <t>Код бюджетной классификации</t>
  </si>
  <si>
    <t xml:space="preserve">За последний отчетный год </t>
  </si>
  <si>
    <t xml:space="preserve">Всего (нарастающим итогом за весь период реализации программы) </t>
  </si>
  <si>
    <t>Выполнено (тыс. руб.)</t>
  </si>
  <si>
    <t>Проведение мероприятий по профилактике терроризма</t>
  </si>
  <si>
    <t>901 0314 16 1 00 00000 240</t>
  </si>
  <si>
    <t>Организация проведения тренировок на объектах с массовым пребыванием людей</t>
  </si>
  <si>
    <t>Контроль за выполнением требований по оборудованию социально значимых объектов инженерно-техническими средствами, обеспечивающими контроль доступа или блокирование несанкционированного доступа, и оповещения о возникновении угроз</t>
  </si>
  <si>
    <t>Техническое обслуживание и ремонт системы видеонаблюдения в здании администрации городского округа Троицк.</t>
  </si>
  <si>
    <t>Техническое обслуживание системы контроля доступа и металлодетекторов в здании администрации городского округа Троицк (обслуживание СКУД, фотографирование сотрудников, приобретение и оформление пропусков)</t>
  </si>
  <si>
    <t>Техническое обслуживание комплексной системы охранно-тревожной сигнализации в здании администрации городского округа Троицк, в архиве и в зоне отдыха «Заречье».</t>
  </si>
  <si>
    <t>Техническое обслуживание системы видеонаблюдения в местах массового пребывания людей городского округа Троицк.</t>
  </si>
  <si>
    <t>Оплата услуги по предоставлению и техническому обслуживанию каналов связи для обеспечения функционирования системы видеонаблюдения в местах массового пребывания людей.</t>
  </si>
  <si>
    <t>Обеспечение физической охраной здания  администрации городского округа Троицк.</t>
  </si>
  <si>
    <t>Обеспечение физической охраной зоны отдыха «Заречье».</t>
  </si>
  <si>
    <t>Реагирование мобильными нарядами полиции на тревожные сигналы системы охранно-тревожной сигнализации в городском архиве.</t>
  </si>
  <si>
    <t>Реагирование мобильными нарядами полиции на тревожные сигналы системы охранно-тревожной сигнализации в здании  администрации городского округа</t>
  </si>
  <si>
    <t>Реагирование мобильными нарядами полиции на тревожные сигналы   системы тревожной сигнализации в зоне отдыха «Заречье».</t>
  </si>
  <si>
    <t>Организация выполнения требований Постановления Правительства Российской Федерации от 25.03.2015 года № 272 «Об утверждении требований к антитеррористической защищенности мест массового пребывания людей и объектов (территорий), подлежащих обязательной охране полицией, и форм паспортов безопасности таких мест и объектов (территорий)» ч. 1 п.3 и ч.4 ст.24</t>
  </si>
  <si>
    <t>Приобретение, поставка и распространение материалов антитеррористической и антиэкстремистской тематики</t>
  </si>
  <si>
    <t>Обеспечение физической охраной в зоне благоустройства на правом берегу реки Десна и в парке "Усадьба Троицкое"</t>
  </si>
  <si>
    <t>Обеспечение деятельности общественных объединений правоохранительной направленности</t>
  </si>
  <si>
    <t>Организация  мероприятий по привлечению граждан, принимающих участие в деятельности народных дружин путем проведения агитационной и разъяснительной работы</t>
  </si>
  <si>
    <t>Снижение доли несовершеннолетних, вовлеченных в противоправную деятельность  и поставленных на учет в комиссии по делам несовершеннолетних префектуры ТиНАО</t>
  </si>
  <si>
    <t>Организация работы Общественного совета по профилактике правонарушений среди несовершеннолетних при администрации городского округа Троицк в городе Москве. Приобретение агитационных материалов и литературы по данному направлению деятельности</t>
  </si>
  <si>
    <t>Установка стоек экстренного вызова полиции в местах массового скопления населения</t>
  </si>
  <si>
    <t>Установка информационных табло в местах массового скопления населения</t>
  </si>
  <si>
    <t>Модернизация оборудования ДДС администрации городского округа Троицк с возможностью расширения функций видеонаблюдения и оповещения</t>
  </si>
  <si>
    <t>Монтаж дополнительных камер видеонаблюдения в местах массового пребывания людей и возможных криминогенных местах (По согласованию с МО МВД России «Троицкий» города Москвы)</t>
  </si>
  <si>
    <t>Изготовление и размещение рекламы, агитационных материалов направленных на: информирование общественности о государственной стратегии, в отношении наркомании</t>
  </si>
  <si>
    <t>Техническое обслуживание резервных источников электропитания в здании администрации городского округа Троицк (2 ДГУ SDMO)</t>
  </si>
  <si>
    <t>901 0310 16 2 00 00000 240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</si>
  <si>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</si>
  <si>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Приобретение оборудования и материальных средств для нужд пунктов временного размещения населения, расположенных на территории городского округа</t>
  </si>
  <si>
    <t>Создание резервов материальных ресурсов для ликвидации ЧС на территории городского округа Троицк</t>
  </si>
  <si>
    <t>Реализация мероприятий предусмотренных Планом действий и предупреждения чрезвычайных ситуаций природного и техногенного характера городского округа Троицк (корректировка, Планов, разработка схем, проектов и паспортов)</t>
  </si>
  <si>
    <t>901 0314 16 2 00 00000 240</t>
  </si>
  <si>
    <t>Техническое обслуживание бочек для подвоза воды населению при возникновении аварийных ситуаций</t>
  </si>
  <si>
    <t>Обслуживание системы оповещения в здании администрации и сиренных установок в черте городского округа Троицк, находящихся в муниципальной собственности. Проведение сопряжения системы оповещения администрации с ЕЦХД города Москвы</t>
  </si>
  <si>
    <t>Техническое обслуживание мобильной  автономной осветительной системы на базе генераторной установки типа «Вепрь»</t>
  </si>
  <si>
    <t>Оборудование пункта выдачи средств защиты по адресу улица Юбилейная, д.3. Ежегодное обновление средств защиты.</t>
  </si>
  <si>
    <t>Закупка и размещение информационных знаков, обеспечивающих безопасность на воде в акватории реки «Десна», проведение мероприятий на воде</t>
  </si>
  <si>
    <t>Приобретение и монтаж дополнительных элементов (оборудования) централизованной системы оповещения населения городского округа Троицк</t>
  </si>
  <si>
    <t>901 0314 16 3 00 00000 240</t>
  </si>
  <si>
    <t>Приобретение и монтаж оборудования для локальной сети радиообмена аварийных и дежурных служб городского округа Троицк</t>
  </si>
  <si>
    <t>Приобретение и монтаж дополнительных камер видеонаблюдения в городском округе Троицк с локализацией изображения в ДДС администрации</t>
  </si>
  <si>
    <t>Оказание методической помощи общественным объединениям пожарной охраны. Стимулирование участия граждан и организаций в добровольной пожарной охране</t>
  </si>
  <si>
    <t>901 0314 16 4 00 00000 240</t>
  </si>
  <si>
    <t>Участие в проведении разъяснительной работы по противопожарной безопасности среди одиноких и престарелых граждан, лиц, ведущих асоциальный образ жизни, а также владельцев квартир, в которых имели место пожары по причине неосторожного обращения с огнем</t>
  </si>
  <si>
    <t>Содержание пожарных водоемов и создание условий для забора воды из них в любое время года (обустройство подъездов к площадками с твердым покрытием для установки пожарных автомобилей. Установка знаков и разметка )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</si>
  <si>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</si>
  <si>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Техническое обслуживание системы автоматической пожарной сигнализации в здании администрации городского округа Троицк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</si>
  <si>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</si>
  <si>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Проверка работоспособности системы противопожарного водоснабжения в здании администрации на водоотдачу</t>
  </si>
  <si>
    <t>Содержание имеющихся  запасов материально-технических, продовольственных, медицинских и иных средств в целях гражданской обороны и проведение мероприятий по списанию или замене средств и истекшими сроками хранения.</t>
  </si>
  <si>
    <t>901 0309 16 5 00 00000 240</t>
  </si>
  <si>
    <t xml:space="preserve">Обеспечение готовности защитных сооружений и других объектов гражданской обороны на территории городского округа Троицк </t>
  </si>
  <si>
    <t>Организация и выполнение мероприятий, предусмотренных планом гражданской обороны защиты населения городского округа Троицк</t>
  </si>
  <si>
    <t>Подготовка населения в области гражданской обороны к действиям в чрезвычайных ситуациях. Пропаганда знаний в области ГО (изготовление и распространение памяток, листовок, аншлагов, баннеров и т.д.).</t>
  </si>
  <si>
    <t>Проведение работ по сопряжению и техническое обслуживание систем видеонаблюдения и оповещения ДДС с ЕЦХД города Москвы</t>
  </si>
  <si>
    <t>901 0314 16 6 00 00000 240</t>
  </si>
  <si>
    <t>Замена группового оборудования системы видеонаблюдения .</t>
  </si>
  <si>
    <t>Подпрограмма № 1 «Профилактика преступлений и правонарушений. Обеспечение антитеррористической защищенности объектов и территории»</t>
  </si>
  <si>
    <t>Подпрограмма № 2   «Снижение рисков возникновения и смягчение последствий чрезвычайных ситуаций природного и техногенного характера на территории городского округа Троицк в городе Москве»</t>
  </si>
  <si>
    <t>Подпрограмма № 3 «Развитие и совершенствование систем оповещения и информирования населения, систем видеонаблюдения городского округа Троицк в городе Москве»</t>
  </si>
  <si>
    <t>Подпрограмма №  4 «Обеспечение пожарной безопасности на территории городского округа Троицк в городе Москве»</t>
  </si>
  <si>
    <t>Подпрограмма № 5 «Обеспечение мероприятий гражданской обороны на территории городского округа Троицк в городе Москве»</t>
  </si>
  <si>
    <t>Подпрограмма №  6 «Обеспечивающая подпрограмма»</t>
  </si>
  <si>
    <t>ИТОГО по программе</t>
  </si>
  <si>
    <t>Профинансировано (тыс. руб.)</t>
  </si>
  <si>
    <t>Объём финансирования по муниципальной программе (тыс. руб.)</t>
  </si>
  <si>
    <t>901 031016 2 00 00000 240</t>
  </si>
  <si>
    <t>Отчет о достижении натуральных показателей</t>
  </si>
  <si>
    <t>Муниципальной программы городского округа Троицк</t>
  </si>
  <si>
    <t>«Профилактика терроризма, правонарушений и обеспечение безопасности в городском округе Троицк в городе Москве»</t>
  </si>
  <si>
    <t xml:space="preserve"> (наименование муниципальной программы)</t>
  </si>
  <si>
    <t>Форма 7</t>
  </si>
  <si>
    <t>Координатор муниципальной программы:</t>
  </si>
  <si>
    <t>Исполнитель:</t>
  </si>
  <si>
    <t>Тел. 8(495) 851-40-18 (2-90), gochs-troitskadm@mail.ru</t>
  </si>
  <si>
    <t xml:space="preserve">Заместитель главы администрации                                                            </t>
  </si>
  <si>
    <t xml:space="preserve">Начальник управления территориальной безопасности                                                      </t>
  </si>
  <si>
    <t>___________________________________ П.В. Шкуренко</t>
  </si>
  <si>
    <t xml:space="preserve"> ____________________________________Б.А. Гиндеев</t>
  </si>
  <si>
    <t>Объём финансирования на 2023 год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</si>
</sst>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5%20&#1079;&#1072;%202023%20(&#1080;&#1090;&#1086;&#1075;%20&#1082;%20&#1086;&#1090;&#1095;&#1077;&#1090;&#10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11408</v>
          </cell>
          <cell r="E9">
            <v>11018.774000000001</v>
          </cell>
          <cell r="F9">
            <v>11018.774000000001</v>
          </cell>
        </row>
        <row r="10">
          <cell r="D10">
            <v>0</v>
          </cell>
        </row>
        <row r="13">
          <cell r="D13">
            <v>338.7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view="pageBreakPreview" topLeftCell="A64" zoomScale="80" zoomScaleNormal="80" zoomScaleSheetLayoutView="80" workbookViewId="0">
      <selection activeCell="L72" sqref="L72"/>
    </sheetView>
  </sheetViews>
  <sheetFormatPr defaultColWidth="9.140625" defaultRowHeight="15.75" x14ac:dyDescent="0.25"/>
  <cols>
    <col min="1" max="1" width="48.7109375" style="1" customWidth="1"/>
    <col min="2" max="2" width="27.5703125" style="1" customWidth="1"/>
    <col min="3" max="4" width="11.7109375" style="1" customWidth="1"/>
    <col min="5" max="5" width="12.5703125" style="1" customWidth="1"/>
    <col min="6" max="6" width="14" style="1" customWidth="1"/>
    <col min="7" max="7" width="12" style="1" customWidth="1"/>
    <col min="8" max="8" width="12.85546875" style="1" customWidth="1"/>
    <col min="9" max="16384" width="9.140625" style="1"/>
  </cols>
  <sheetData>
    <row r="1" spans="1:12" x14ac:dyDescent="0.25">
      <c r="H1" s="2" t="s">
        <v>77</v>
      </c>
    </row>
    <row r="2" spans="1:12" x14ac:dyDescent="0.25">
      <c r="A2" s="23" t="s">
        <v>73</v>
      </c>
      <c r="B2" s="23"/>
      <c r="C2" s="23"/>
      <c r="D2" s="23"/>
      <c r="E2" s="23"/>
      <c r="F2" s="23"/>
      <c r="G2" s="23"/>
      <c r="H2" s="23"/>
    </row>
    <row r="3" spans="1:12" x14ac:dyDescent="0.25">
      <c r="A3" s="23" t="s">
        <v>74</v>
      </c>
      <c r="B3" s="23"/>
      <c r="C3" s="23"/>
      <c r="D3" s="23"/>
      <c r="E3" s="23"/>
      <c r="F3" s="23"/>
      <c r="G3" s="23"/>
      <c r="H3" s="23"/>
    </row>
    <row r="4" spans="1:12" x14ac:dyDescent="0.25">
      <c r="A4" s="23" t="s">
        <v>75</v>
      </c>
      <c r="B4" s="23"/>
      <c r="C4" s="23"/>
      <c r="D4" s="23"/>
      <c r="E4" s="23"/>
      <c r="F4" s="23"/>
      <c r="G4" s="23"/>
      <c r="H4" s="23"/>
    </row>
    <row r="5" spans="1:12" x14ac:dyDescent="0.25">
      <c r="A5" s="23" t="s">
        <v>76</v>
      </c>
      <c r="B5" s="23"/>
      <c r="C5" s="23"/>
      <c r="D5" s="23"/>
      <c r="E5" s="23"/>
      <c r="F5" s="23"/>
      <c r="G5" s="23"/>
      <c r="H5" s="23"/>
    </row>
    <row r="6" spans="1:12" x14ac:dyDescent="0.25">
      <c r="A6" s="3"/>
      <c r="B6" s="3"/>
      <c r="C6" s="3"/>
      <c r="D6" s="3"/>
      <c r="E6" s="3"/>
      <c r="F6" s="3"/>
      <c r="G6" s="3"/>
      <c r="H6" s="3"/>
    </row>
    <row r="7" spans="1:12" x14ac:dyDescent="0.25">
      <c r="A7" s="3"/>
      <c r="B7" s="3"/>
      <c r="C7" s="3"/>
      <c r="D7" s="3"/>
      <c r="E7" s="3"/>
      <c r="F7" s="3"/>
      <c r="G7" s="3"/>
      <c r="H7" s="3"/>
    </row>
    <row r="9" spans="1:12" ht="35.25" customHeight="1" x14ac:dyDescent="0.25">
      <c r="A9" s="22" t="s">
        <v>0</v>
      </c>
      <c r="B9" s="22" t="s">
        <v>1</v>
      </c>
      <c r="C9" s="22" t="s">
        <v>2</v>
      </c>
      <c r="D9" s="22"/>
      <c r="E9" s="22"/>
      <c r="F9" s="22" t="s">
        <v>3</v>
      </c>
      <c r="G9" s="22"/>
      <c r="H9" s="22"/>
      <c r="I9" s="5"/>
      <c r="J9" s="5"/>
      <c r="K9" s="5"/>
      <c r="L9" s="5"/>
    </row>
    <row r="10" spans="1:12" ht="110.25" x14ac:dyDescent="0.25">
      <c r="A10" s="22"/>
      <c r="B10" s="22"/>
      <c r="C10" s="6" t="s">
        <v>85</v>
      </c>
      <c r="D10" s="6" t="s">
        <v>70</v>
      </c>
      <c r="E10" s="6" t="s">
        <v>4</v>
      </c>
      <c r="F10" s="6" t="s">
        <v>71</v>
      </c>
      <c r="G10" s="6" t="s">
        <v>70</v>
      </c>
      <c r="H10" s="6" t="s">
        <v>4</v>
      </c>
      <c r="I10" s="5"/>
      <c r="J10" s="5"/>
      <c r="K10" s="5"/>
      <c r="L10" s="5"/>
    </row>
    <row r="11" spans="1:12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5"/>
      <c r="J11" s="5"/>
      <c r="K11" s="5"/>
      <c r="L11" s="5"/>
    </row>
    <row r="12" spans="1:12" ht="63" x14ac:dyDescent="0.25">
      <c r="A12" s="7" t="s">
        <v>63</v>
      </c>
      <c r="B12" s="7"/>
      <c r="C12" s="24">
        <f>[1]Лист1!$D$9</f>
        <v>11408</v>
      </c>
      <c r="D12" s="8">
        <f>[1]Лист1!$E$9</f>
        <v>11018.774000000001</v>
      </c>
      <c r="E12" s="8">
        <f>[1]Лист1!$F$9</f>
        <v>11018.774000000001</v>
      </c>
      <c r="F12" s="9">
        <f>SUM(F13:F37)</f>
        <v>22854.2</v>
      </c>
      <c r="G12" s="8">
        <f t="shared" ref="G12:H12" si="0">SUM(G13:G37)</f>
        <v>21092.28</v>
      </c>
      <c r="H12" s="8">
        <f t="shared" si="0"/>
        <v>21092.28</v>
      </c>
      <c r="I12" s="5"/>
      <c r="J12" s="5"/>
      <c r="K12" s="10"/>
      <c r="L12" s="5"/>
    </row>
    <row r="13" spans="1:12" s="4" customFormat="1" ht="31.5" x14ac:dyDescent="0.25">
      <c r="A13" s="11" t="s">
        <v>5</v>
      </c>
      <c r="B13" s="11" t="s">
        <v>6</v>
      </c>
      <c r="C13" s="12">
        <f>[1]Лист1!$D$10</f>
        <v>0</v>
      </c>
      <c r="D13" s="13">
        <f>[1]Лист1!$D$10</f>
        <v>0</v>
      </c>
      <c r="E13" s="13">
        <f>[1]Лист1!$D$10</f>
        <v>0</v>
      </c>
      <c r="F13" s="14">
        <v>160</v>
      </c>
      <c r="G13" s="13">
        <f>60.1+D13</f>
        <v>60.1</v>
      </c>
      <c r="H13" s="13">
        <f>G13</f>
        <v>60.1</v>
      </c>
      <c r="I13" s="5"/>
      <c r="J13" s="5"/>
      <c r="K13" s="5"/>
      <c r="L13" s="5"/>
    </row>
    <row r="14" spans="1:12" s="4" customFormat="1" ht="31.5" x14ac:dyDescent="0.25">
      <c r="A14" s="15" t="s">
        <v>7</v>
      </c>
      <c r="B14" s="16" t="s">
        <v>6</v>
      </c>
      <c r="C14" s="12">
        <v>0</v>
      </c>
      <c r="D14" s="13">
        <v>0</v>
      </c>
      <c r="E14" s="13">
        <v>0</v>
      </c>
      <c r="F14" s="14">
        <v>0</v>
      </c>
      <c r="G14" s="13">
        <v>0</v>
      </c>
      <c r="H14" s="13">
        <f t="shared" ref="H14:H37" si="1">G14</f>
        <v>0</v>
      </c>
      <c r="I14" s="5"/>
      <c r="J14" s="5"/>
      <c r="K14" s="5"/>
      <c r="L14" s="5"/>
    </row>
    <row r="15" spans="1:12" s="4" customFormat="1" ht="99.75" customHeight="1" x14ac:dyDescent="0.25">
      <c r="A15" s="15" t="s">
        <v>8</v>
      </c>
      <c r="B15" s="16" t="s">
        <v>6</v>
      </c>
      <c r="C15" s="12">
        <v>0</v>
      </c>
      <c r="D15" s="13">
        <v>0</v>
      </c>
      <c r="E15" s="13">
        <v>0</v>
      </c>
      <c r="F15" s="14">
        <v>0</v>
      </c>
      <c r="G15" s="13">
        <v>0</v>
      </c>
      <c r="H15" s="13">
        <f t="shared" si="1"/>
        <v>0</v>
      </c>
      <c r="I15" s="5"/>
      <c r="J15" s="5"/>
      <c r="K15" s="5"/>
      <c r="L15" s="5"/>
    </row>
    <row r="16" spans="1:12" s="4" customFormat="1" ht="47.25" x14ac:dyDescent="0.25">
      <c r="A16" s="11" t="s">
        <v>9</v>
      </c>
      <c r="B16" s="11" t="s">
        <v>6</v>
      </c>
      <c r="C16" s="12">
        <f>[1]Лист1!$D$13</f>
        <v>338.7</v>
      </c>
      <c r="D16" s="13">
        <f>[1]Лист1!$D$13</f>
        <v>338.7</v>
      </c>
      <c r="E16" s="13">
        <f>[1]Лист1!$D$13</f>
        <v>338.7</v>
      </c>
      <c r="F16" s="14">
        <v>612</v>
      </c>
      <c r="G16" s="13">
        <f>304+99.9+D16</f>
        <v>742.59999999999991</v>
      </c>
      <c r="H16" s="13">
        <f t="shared" si="1"/>
        <v>742.59999999999991</v>
      </c>
      <c r="I16" s="5"/>
      <c r="J16" s="5"/>
      <c r="K16" s="5"/>
      <c r="L16" s="5"/>
    </row>
    <row r="17" spans="1:12" s="4" customFormat="1" ht="94.5" x14ac:dyDescent="0.25">
      <c r="A17" s="11" t="s">
        <v>10</v>
      </c>
      <c r="B17" s="11" t="s">
        <v>6</v>
      </c>
      <c r="C17" s="12">
        <v>297</v>
      </c>
      <c r="D17" s="13">
        <f>246+50.3</f>
        <v>296.3</v>
      </c>
      <c r="E17" s="13">
        <f>246+50.3</f>
        <v>296.3</v>
      </c>
      <c r="F17" s="14">
        <v>564</v>
      </c>
      <c r="G17" s="13">
        <f>280+D17</f>
        <v>576.29999999999995</v>
      </c>
      <c r="H17" s="13">
        <f t="shared" si="1"/>
        <v>576.29999999999995</v>
      </c>
      <c r="I17" s="5"/>
      <c r="J17" s="5"/>
      <c r="K17" s="5"/>
      <c r="L17" s="5"/>
    </row>
    <row r="18" spans="1:12" s="4" customFormat="1" ht="63" x14ac:dyDescent="0.25">
      <c r="A18" s="11" t="s">
        <v>11</v>
      </c>
      <c r="B18" s="11" t="s">
        <v>6</v>
      </c>
      <c r="C18" s="12">
        <v>95.6</v>
      </c>
      <c r="D18" s="13">
        <v>95.6</v>
      </c>
      <c r="E18" s="13">
        <v>95.6</v>
      </c>
      <c r="F18" s="14">
        <v>192.6</v>
      </c>
      <c r="G18" s="13">
        <f>95.6+D18</f>
        <v>191.2</v>
      </c>
      <c r="H18" s="13">
        <f t="shared" si="1"/>
        <v>191.2</v>
      </c>
      <c r="I18" s="5"/>
      <c r="J18" s="5"/>
      <c r="K18" s="5"/>
      <c r="L18" s="5"/>
    </row>
    <row r="19" spans="1:12" s="4" customFormat="1" ht="47.25" x14ac:dyDescent="0.25">
      <c r="A19" s="11" t="s">
        <v>12</v>
      </c>
      <c r="B19" s="11" t="s">
        <v>6</v>
      </c>
      <c r="C19" s="12">
        <v>588</v>
      </c>
      <c r="D19" s="13">
        <v>588</v>
      </c>
      <c r="E19" s="13">
        <v>588</v>
      </c>
      <c r="F19" s="14">
        <v>1109</v>
      </c>
      <c r="G19" s="13">
        <f>533+D19</f>
        <v>1121</v>
      </c>
      <c r="H19" s="13">
        <f t="shared" si="1"/>
        <v>1121</v>
      </c>
      <c r="I19" s="5"/>
      <c r="J19" s="5"/>
      <c r="K19" s="5"/>
      <c r="L19" s="5"/>
    </row>
    <row r="20" spans="1:12" s="4" customFormat="1" ht="78.75" x14ac:dyDescent="0.25">
      <c r="A20" s="11" t="s">
        <v>13</v>
      </c>
      <c r="B20" s="11" t="s">
        <v>6</v>
      </c>
      <c r="C20" s="12">
        <v>889.6</v>
      </c>
      <c r="D20" s="13">
        <f>435+411.48+31.3</f>
        <v>877.78</v>
      </c>
      <c r="E20" s="13">
        <f>435+411.48+31.3</f>
        <v>877.78</v>
      </c>
      <c r="F20" s="14">
        <v>1119</v>
      </c>
      <c r="G20" s="13">
        <f>531+D20</f>
        <v>1408.78</v>
      </c>
      <c r="H20" s="13">
        <f t="shared" si="1"/>
        <v>1408.78</v>
      </c>
      <c r="I20" s="5"/>
      <c r="J20" s="5"/>
      <c r="K20" s="5"/>
      <c r="L20" s="5"/>
    </row>
    <row r="21" spans="1:12" s="4" customFormat="1" ht="31.5" x14ac:dyDescent="0.25">
      <c r="A21" s="15" t="s">
        <v>14</v>
      </c>
      <c r="B21" s="16" t="s">
        <v>6</v>
      </c>
      <c r="C21" s="12">
        <v>1497</v>
      </c>
      <c r="D21" s="13">
        <v>1496.4</v>
      </c>
      <c r="E21" s="13">
        <v>1496.4</v>
      </c>
      <c r="F21" s="14">
        <v>2746.9</v>
      </c>
      <c r="G21" s="13">
        <f>840+D21</f>
        <v>2336.4</v>
      </c>
      <c r="H21" s="13">
        <f t="shared" si="1"/>
        <v>2336.4</v>
      </c>
      <c r="I21" s="5"/>
      <c r="J21" s="5"/>
      <c r="K21" s="5"/>
      <c r="L21" s="5"/>
    </row>
    <row r="22" spans="1:12" s="4" customFormat="1" ht="31.5" x14ac:dyDescent="0.25">
      <c r="A22" s="15" t="s">
        <v>15</v>
      </c>
      <c r="B22" s="16" t="s">
        <v>6</v>
      </c>
      <c r="C22" s="12">
        <v>7070.2</v>
      </c>
      <c r="D22" s="13">
        <f>6850.32+100</f>
        <v>6950.32</v>
      </c>
      <c r="E22" s="13">
        <f>6850.32+100</f>
        <v>6950.32</v>
      </c>
      <c r="F22" s="14">
        <v>12564.6</v>
      </c>
      <c r="G22" s="13">
        <f>5074+D22</f>
        <v>12024.32</v>
      </c>
      <c r="H22" s="13">
        <f t="shared" si="1"/>
        <v>12024.32</v>
      </c>
      <c r="I22" s="5"/>
      <c r="J22" s="5"/>
      <c r="K22" s="5"/>
      <c r="L22" s="5"/>
    </row>
    <row r="23" spans="1:12" s="4" customFormat="1" ht="47.25" x14ac:dyDescent="0.25">
      <c r="A23" s="15" t="s">
        <v>16</v>
      </c>
      <c r="B23" s="15" t="s">
        <v>6</v>
      </c>
      <c r="C23" s="12">
        <v>95</v>
      </c>
      <c r="D23" s="13">
        <v>86.9</v>
      </c>
      <c r="E23" s="13">
        <v>86.9</v>
      </c>
      <c r="F23" s="14">
        <v>174.7</v>
      </c>
      <c r="G23" s="13">
        <f>85+D23</f>
        <v>171.9</v>
      </c>
      <c r="H23" s="13">
        <f t="shared" si="1"/>
        <v>171.9</v>
      </c>
      <c r="I23" s="5"/>
      <c r="J23" s="5"/>
      <c r="K23" s="5"/>
      <c r="L23" s="5"/>
    </row>
    <row r="24" spans="1:12" s="4" customFormat="1" ht="63" x14ac:dyDescent="0.25">
      <c r="A24" s="15" t="s">
        <v>17</v>
      </c>
      <c r="B24" s="11" t="s">
        <v>6</v>
      </c>
      <c r="C24" s="12">
        <v>95</v>
      </c>
      <c r="D24" s="13">
        <v>86.8</v>
      </c>
      <c r="E24" s="13">
        <v>86.8</v>
      </c>
      <c r="F24" s="14">
        <v>174.7</v>
      </c>
      <c r="G24" s="13">
        <f>85+D24</f>
        <v>171.8</v>
      </c>
      <c r="H24" s="13">
        <f t="shared" si="1"/>
        <v>171.8</v>
      </c>
      <c r="I24" s="5"/>
      <c r="J24" s="5"/>
      <c r="K24" s="5"/>
      <c r="L24" s="5"/>
    </row>
    <row r="25" spans="1:12" s="4" customFormat="1" ht="47.25" x14ac:dyDescent="0.25">
      <c r="A25" s="15" t="s">
        <v>18</v>
      </c>
      <c r="B25" s="11" t="s">
        <v>6</v>
      </c>
      <c r="C25" s="12">
        <v>95</v>
      </c>
      <c r="D25" s="13">
        <v>86.8</v>
      </c>
      <c r="E25" s="13">
        <v>86.8</v>
      </c>
      <c r="F25" s="14">
        <v>174.7</v>
      </c>
      <c r="G25" s="13">
        <f>85+D25</f>
        <v>171.8</v>
      </c>
      <c r="H25" s="13">
        <f t="shared" si="1"/>
        <v>171.8</v>
      </c>
      <c r="I25" s="5"/>
      <c r="J25" s="5"/>
      <c r="K25" s="5"/>
      <c r="L25" s="5"/>
    </row>
    <row r="26" spans="1:12" s="4" customFormat="1" ht="157.5" x14ac:dyDescent="0.25">
      <c r="A26" s="15" t="s">
        <v>19</v>
      </c>
      <c r="B26" s="11" t="s">
        <v>6</v>
      </c>
      <c r="C26" s="12">
        <v>0</v>
      </c>
      <c r="D26" s="13">
        <v>0</v>
      </c>
      <c r="E26" s="13">
        <v>0</v>
      </c>
      <c r="F26" s="14">
        <v>520</v>
      </c>
      <c r="G26" s="13">
        <f>520+D26</f>
        <v>520</v>
      </c>
      <c r="H26" s="13">
        <f t="shared" si="1"/>
        <v>520</v>
      </c>
      <c r="I26" s="5"/>
      <c r="J26" s="5"/>
      <c r="K26" s="5"/>
      <c r="L26" s="5"/>
    </row>
    <row r="27" spans="1:12" s="4" customFormat="1" ht="47.25" x14ac:dyDescent="0.25">
      <c r="A27" s="15" t="s">
        <v>20</v>
      </c>
      <c r="B27" s="11" t="s">
        <v>6</v>
      </c>
      <c r="C27" s="12">
        <v>0</v>
      </c>
      <c r="D27" s="13">
        <v>0</v>
      </c>
      <c r="E27" s="13">
        <v>0</v>
      </c>
      <c r="F27" s="14">
        <v>134.4</v>
      </c>
      <c r="G27" s="13">
        <f>30+D27</f>
        <v>30</v>
      </c>
      <c r="H27" s="13">
        <f t="shared" si="1"/>
        <v>30</v>
      </c>
      <c r="I27" s="5"/>
      <c r="J27" s="5"/>
      <c r="K27" s="5"/>
      <c r="L27" s="5"/>
    </row>
    <row r="28" spans="1:12" s="4" customFormat="1" ht="47.25" x14ac:dyDescent="0.25">
      <c r="A28" s="15" t="s">
        <v>21</v>
      </c>
      <c r="B28" s="11" t="s">
        <v>6</v>
      </c>
      <c r="C28" s="12">
        <v>0</v>
      </c>
      <c r="D28" s="13">
        <v>0</v>
      </c>
      <c r="E28" s="13">
        <v>0</v>
      </c>
      <c r="F28" s="14">
        <v>0</v>
      </c>
      <c r="G28" s="13">
        <v>0</v>
      </c>
      <c r="H28" s="13">
        <f t="shared" si="1"/>
        <v>0</v>
      </c>
      <c r="I28" s="5"/>
      <c r="J28" s="5"/>
      <c r="K28" s="5"/>
      <c r="L28" s="5"/>
    </row>
    <row r="29" spans="1:12" s="4" customFormat="1" ht="47.25" x14ac:dyDescent="0.25">
      <c r="A29" s="15" t="s">
        <v>22</v>
      </c>
      <c r="B29" s="11" t="s">
        <v>6</v>
      </c>
      <c r="C29" s="12">
        <v>0</v>
      </c>
      <c r="D29" s="13">
        <v>0</v>
      </c>
      <c r="E29" s="13">
        <v>0</v>
      </c>
      <c r="F29" s="14">
        <v>0</v>
      </c>
      <c r="G29" s="13">
        <v>0</v>
      </c>
      <c r="H29" s="13">
        <f t="shared" si="1"/>
        <v>0</v>
      </c>
      <c r="I29" s="5"/>
      <c r="J29" s="5"/>
      <c r="K29" s="5"/>
      <c r="L29" s="5"/>
    </row>
    <row r="30" spans="1:12" s="4" customFormat="1" ht="78.75" x14ac:dyDescent="0.25">
      <c r="A30" s="15" t="s">
        <v>23</v>
      </c>
      <c r="B30" s="11" t="s">
        <v>6</v>
      </c>
      <c r="C30" s="12">
        <v>0</v>
      </c>
      <c r="D30" s="13">
        <v>0</v>
      </c>
      <c r="E30" s="13">
        <v>0</v>
      </c>
      <c r="F30" s="14">
        <v>0</v>
      </c>
      <c r="G30" s="13">
        <v>0</v>
      </c>
      <c r="H30" s="13">
        <f t="shared" si="1"/>
        <v>0</v>
      </c>
      <c r="I30" s="5"/>
      <c r="J30" s="5"/>
      <c r="K30" s="5"/>
      <c r="L30" s="5"/>
    </row>
    <row r="31" spans="1:12" s="4" customFormat="1" ht="63" x14ac:dyDescent="0.25">
      <c r="A31" s="15" t="s">
        <v>24</v>
      </c>
      <c r="B31" s="11" t="s">
        <v>6</v>
      </c>
      <c r="C31" s="12">
        <v>0</v>
      </c>
      <c r="D31" s="13">
        <v>0</v>
      </c>
      <c r="E31" s="13">
        <v>0</v>
      </c>
      <c r="F31" s="14">
        <v>0</v>
      </c>
      <c r="G31" s="13">
        <v>0</v>
      </c>
      <c r="H31" s="13">
        <f t="shared" si="1"/>
        <v>0</v>
      </c>
      <c r="I31" s="5"/>
      <c r="J31" s="5"/>
      <c r="K31" s="5"/>
      <c r="L31" s="5"/>
    </row>
    <row r="32" spans="1:12" s="4" customFormat="1" ht="110.25" x14ac:dyDescent="0.25">
      <c r="A32" s="15" t="s">
        <v>25</v>
      </c>
      <c r="B32" s="11" t="s">
        <v>6</v>
      </c>
      <c r="C32" s="12">
        <v>0</v>
      </c>
      <c r="D32" s="13">
        <v>0</v>
      </c>
      <c r="E32" s="13">
        <v>0</v>
      </c>
      <c r="F32" s="14">
        <v>0</v>
      </c>
      <c r="G32" s="13">
        <v>0</v>
      </c>
      <c r="H32" s="13">
        <f t="shared" si="1"/>
        <v>0</v>
      </c>
      <c r="I32" s="5"/>
      <c r="J32" s="5"/>
      <c r="K32" s="5"/>
      <c r="L32" s="5"/>
    </row>
    <row r="33" spans="1:12" s="4" customFormat="1" ht="31.5" x14ac:dyDescent="0.25">
      <c r="A33" s="15" t="s">
        <v>26</v>
      </c>
      <c r="B33" s="11" t="s">
        <v>6</v>
      </c>
      <c r="C33" s="12">
        <v>0</v>
      </c>
      <c r="D33" s="13">
        <v>0</v>
      </c>
      <c r="E33" s="13">
        <v>0</v>
      </c>
      <c r="F33" s="14">
        <v>0</v>
      </c>
      <c r="G33" s="13">
        <v>0</v>
      </c>
      <c r="H33" s="13">
        <f t="shared" si="1"/>
        <v>0</v>
      </c>
      <c r="I33" s="5"/>
      <c r="J33" s="5"/>
      <c r="K33" s="5"/>
      <c r="L33" s="5"/>
    </row>
    <row r="34" spans="1:12" s="4" customFormat="1" ht="31.5" x14ac:dyDescent="0.25">
      <c r="A34" s="15" t="s">
        <v>27</v>
      </c>
      <c r="B34" s="11" t="s">
        <v>6</v>
      </c>
      <c r="C34" s="12">
        <v>0</v>
      </c>
      <c r="D34" s="13">
        <v>0</v>
      </c>
      <c r="E34" s="13">
        <v>0</v>
      </c>
      <c r="F34" s="14">
        <v>0</v>
      </c>
      <c r="G34" s="13">
        <v>0</v>
      </c>
      <c r="H34" s="13">
        <f t="shared" si="1"/>
        <v>0</v>
      </c>
      <c r="I34" s="5"/>
      <c r="J34" s="5"/>
      <c r="K34" s="5"/>
      <c r="L34" s="5"/>
    </row>
    <row r="35" spans="1:12" s="4" customFormat="1" ht="63" x14ac:dyDescent="0.25">
      <c r="A35" s="15" t="s">
        <v>28</v>
      </c>
      <c r="B35" s="11" t="s">
        <v>6</v>
      </c>
      <c r="C35" s="12">
        <v>0</v>
      </c>
      <c r="D35" s="13">
        <v>0</v>
      </c>
      <c r="E35" s="13">
        <v>0</v>
      </c>
      <c r="F35" s="14">
        <v>571</v>
      </c>
      <c r="G35" s="13">
        <f>570.9+D35</f>
        <v>570.9</v>
      </c>
      <c r="H35" s="13">
        <f t="shared" si="1"/>
        <v>570.9</v>
      </c>
      <c r="I35" s="5"/>
      <c r="J35" s="5"/>
      <c r="K35" s="5"/>
      <c r="L35" s="5"/>
    </row>
    <row r="36" spans="1:12" s="4" customFormat="1" ht="78.75" x14ac:dyDescent="0.25">
      <c r="A36" s="15" t="s">
        <v>29</v>
      </c>
      <c r="B36" s="11" t="s">
        <v>6</v>
      </c>
      <c r="C36" s="12">
        <v>296.89999999999998</v>
      </c>
      <c r="D36" s="13">
        <f>17.5+97.68</f>
        <v>115.18</v>
      </c>
      <c r="E36" s="13">
        <f>17.5+97.68</f>
        <v>115.18</v>
      </c>
      <c r="F36" s="14">
        <v>1939.5</v>
      </c>
      <c r="G36" s="13">
        <f>192+597.5+D36</f>
        <v>904.68000000000006</v>
      </c>
      <c r="H36" s="13">
        <f t="shared" si="1"/>
        <v>904.68000000000006</v>
      </c>
      <c r="I36" s="5"/>
      <c r="J36" s="5"/>
      <c r="K36" s="5"/>
      <c r="L36" s="17"/>
    </row>
    <row r="37" spans="1:12" s="4" customFormat="1" ht="78.75" x14ac:dyDescent="0.25">
      <c r="A37" s="15" t="s">
        <v>30</v>
      </c>
      <c r="B37" s="11" t="s">
        <v>6</v>
      </c>
      <c r="C37" s="12">
        <v>0</v>
      </c>
      <c r="D37" s="13">
        <v>0</v>
      </c>
      <c r="E37" s="13">
        <v>0</v>
      </c>
      <c r="F37" s="14">
        <v>97.1</v>
      </c>
      <c r="G37" s="13">
        <f>47.1+24.8+18.6+D37</f>
        <v>90.5</v>
      </c>
      <c r="H37" s="13">
        <f t="shared" si="1"/>
        <v>90.5</v>
      </c>
      <c r="I37" s="5"/>
      <c r="J37" s="5"/>
      <c r="K37" s="5"/>
      <c r="L37" s="5"/>
    </row>
    <row r="38" spans="1:12" s="4" customFormat="1" ht="78.75" x14ac:dyDescent="0.25">
      <c r="A38" s="7" t="s">
        <v>64</v>
      </c>
      <c r="B38" s="7"/>
      <c r="C38" s="9">
        <f t="shared" ref="C38:E38" si="2">SUM(C39:C48)</f>
        <v>482</v>
      </c>
      <c r="D38" s="18">
        <f t="shared" si="2"/>
        <v>401.63</v>
      </c>
      <c r="E38" s="18">
        <f t="shared" si="2"/>
        <v>401.63</v>
      </c>
      <c r="F38" s="9">
        <f t="shared" ref="F38:H38" si="3">SUM(F39:F48)</f>
        <v>4324.2</v>
      </c>
      <c r="G38" s="18">
        <f t="shared" si="3"/>
        <v>1083.2</v>
      </c>
      <c r="H38" s="18">
        <f t="shared" si="3"/>
        <v>1083.2</v>
      </c>
      <c r="I38" s="5"/>
      <c r="J38" s="5"/>
      <c r="K38" s="5"/>
      <c r="L38" s="5"/>
    </row>
    <row r="39" spans="1:12" s="4" customFormat="1" ht="63" x14ac:dyDescent="0.25">
      <c r="A39" s="15" t="s">
        <v>31</v>
      </c>
      <c r="B39" s="11" t="s">
        <v>32</v>
      </c>
      <c r="C39" s="12">
        <v>63</v>
      </c>
      <c r="D39" s="13">
        <v>63</v>
      </c>
      <c r="E39" s="13">
        <v>63</v>
      </c>
      <c r="F39" s="12">
        <v>119.1</v>
      </c>
      <c r="G39" s="13">
        <f>100+D39</f>
        <v>163</v>
      </c>
      <c r="H39" s="13">
        <f>G39</f>
        <v>163</v>
      </c>
      <c r="I39" s="5"/>
      <c r="J39" s="5"/>
      <c r="K39" s="5"/>
      <c r="L39" s="5"/>
    </row>
    <row r="40" spans="1:12" s="4" customFormat="1" ht="78.75" x14ac:dyDescent="0.25">
      <c r="A40" s="15" t="s">
        <v>33</v>
      </c>
      <c r="B40" s="11" t="s">
        <v>32</v>
      </c>
      <c r="C40" s="12">
        <v>17.5</v>
      </c>
      <c r="D40" s="13">
        <v>17.13</v>
      </c>
      <c r="E40" s="13">
        <v>17.13</v>
      </c>
      <c r="F40" s="12">
        <v>0</v>
      </c>
      <c r="G40" s="13">
        <v>0</v>
      </c>
      <c r="H40" s="13">
        <f t="shared" ref="H40:H48" si="4">G40</f>
        <v>0</v>
      </c>
      <c r="I40" s="5"/>
      <c r="J40" s="5"/>
      <c r="K40" s="5"/>
      <c r="L40" s="5"/>
    </row>
    <row r="41" spans="1:12" s="4" customFormat="1" ht="63" x14ac:dyDescent="0.25">
      <c r="A41" s="15" t="s">
        <v>34</v>
      </c>
      <c r="B41" s="11" t="s">
        <v>32</v>
      </c>
      <c r="C41" s="13">
        <v>89.5</v>
      </c>
      <c r="D41" s="13">
        <v>89.5</v>
      </c>
      <c r="E41" s="13">
        <v>89.5</v>
      </c>
      <c r="F41" s="12">
        <v>3405.6</v>
      </c>
      <c r="G41" s="13">
        <f>84.5+10.6+48.5+D41</f>
        <v>233.1</v>
      </c>
      <c r="H41" s="13">
        <f t="shared" si="4"/>
        <v>233.1</v>
      </c>
      <c r="I41" s="5"/>
      <c r="J41" s="5"/>
      <c r="K41" s="17"/>
      <c r="L41" s="5"/>
    </row>
    <row r="42" spans="1:12" s="4" customFormat="1" ht="47.25" x14ac:dyDescent="0.25">
      <c r="A42" s="15" t="s">
        <v>35</v>
      </c>
      <c r="B42" s="11" t="s">
        <v>32</v>
      </c>
      <c r="C42" s="12">
        <v>0</v>
      </c>
      <c r="D42" s="13">
        <v>0</v>
      </c>
      <c r="E42" s="13">
        <v>0</v>
      </c>
      <c r="F42" s="12">
        <v>0</v>
      </c>
      <c r="G42" s="13">
        <v>0</v>
      </c>
      <c r="H42" s="13">
        <f t="shared" si="4"/>
        <v>0</v>
      </c>
      <c r="I42" s="5"/>
      <c r="J42" s="5"/>
      <c r="K42" s="5"/>
      <c r="L42" s="5"/>
    </row>
    <row r="43" spans="1:12" s="4" customFormat="1" ht="94.5" x14ac:dyDescent="0.25">
      <c r="A43" s="15" t="s">
        <v>36</v>
      </c>
      <c r="B43" s="11" t="s">
        <v>37</v>
      </c>
      <c r="C43" s="12">
        <v>93</v>
      </c>
      <c r="D43" s="13">
        <v>93</v>
      </c>
      <c r="E43" s="13">
        <v>93</v>
      </c>
      <c r="F43" s="12">
        <v>70</v>
      </c>
      <c r="G43" s="13">
        <v>0</v>
      </c>
      <c r="H43" s="13">
        <f t="shared" si="4"/>
        <v>0</v>
      </c>
      <c r="I43" s="5"/>
      <c r="J43" s="5"/>
      <c r="K43" s="5"/>
      <c r="L43" s="5"/>
    </row>
    <row r="44" spans="1:12" s="4" customFormat="1" ht="47.25" x14ac:dyDescent="0.25">
      <c r="A44" s="15" t="s">
        <v>38</v>
      </c>
      <c r="B44" s="11" t="s">
        <v>32</v>
      </c>
      <c r="C44" s="12">
        <v>63</v>
      </c>
      <c r="D44" s="13">
        <v>63</v>
      </c>
      <c r="E44" s="13">
        <v>63</v>
      </c>
      <c r="F44" s="12">
        <v>114.2</v>
      </c>
      <c r="G44" s="13">
        <f>D44+56</f>
        <v>119</v>
      </c>
      <c r="H44" s="13">
        <f t="shared" si="4"/>
        <v>119</v>
      </c>
      <c r="I44" s="5"/>
      <c r="J44" s="5"/>
      <c r="K44" s="5"/>
      <c r="L44" s="5"/>
    </row>
    <row r="45" spans="1:12" s="4" customFormat="1" ht="94.5" x14ac:dyDescent="0.25">
      <c r="A45" s="15" t="s">
        <v>39</v>
      </c>
      <c r="B45" s="11" t="s">
        <v>72</v>
      </c>
      <c r="C45" s="12">
        <v>80</v>
      </c>
      <c r="D45" s="13">
        <v>0</v>
      </c>
      <c r="E45" s="13">
        <v>0</v>
      </c>
      <c r="F45" s="12">
        <v>260</v>
      </c>
      <c r="G45" s="13">
        <f>240+13.6</f>
        <v>253.6</v>
      </c>
      <c r="H45" s="13">
        <f t="shared" si="4"/>
        <v>253.6</v>
      </c>
      <c r="I45" s="5"/>
      <c r="J45" s="5"/>
      <c r="K45" s="5"/>
      <c r="L45" s="5"/>
    </row>
    <row r="46" spans="1:12" s="4" customFormat="1" ht="47.25" x14ac:dyDescent="0.25">
      <c r="A46" s="15" t="s">
        <v>40</v>
      </c>
      <c r="B46" s="11" t="s">
        <v>32</v>
      </c>
      <c r="C46" s="12">
        <v>76</v>
      </c>
      <c r="D46" s="13">
        <v>76</v>
      </c>
      <c r="E46" s="13">
        <v>76</v>
      </c>
      <c r="F46" s="12">
        <v>138.30000000000001</v>
      </c>
      <c r="G46" s="13">
        <v>126.2</v>
      </c>
      <c r="H46" s="13">
        <f t="shared" si="4"/>
        <v>126.2</v>
      </c>
      <c r="I46" s="5"/>
      <c r="J46" s="5"/>
      <c r="K46" s="5"/>
      <c r="L46" s="5"/>
    </row>
    <row r="47" spans="1:12" s="4" customFormat="1" ht="47.25" x14ac:dyDescent="0.25">
      <c r="A47" s="15" t="s">
        <v>41</v>
      </c>
      <c r="B47" s="11" t="s">
        <v>32</v>
      </c>
      <c r="C47" s="12">
        <f>100-100</f>
        <v>0</v>
      </c>
      <c r="D47" s="13">
        <v>0</v>
      </c>
      <c r="E47" s="13">
        <v>0</v>
      </c>
      <c r="F47" s="12">
        <v>100</v>
      </c>
      <c r="G47" s="13">
        <f>65.9+30</f>
        <v>95.9</v>
      </c>
      <c r="H47" s="13">
        <f t="shared" si="4"/>
        <v>95.9</v>
      </c>
      <c r="I47" s="5"/>
      <c r="J47" s="17"/>
      <c r="K47" s="5"/>
      <c r="L47" s="5"/>
    </row>
    <row r="48" spans="1:12" s="4" customFormat="1" ht="63" x14ac:dyDescent="0.25">
      <c r="A48" s="15" t="s">
        <v>42</v>
      </c>
      <c r="B48" s="11" t="s">
        <v>37</v>
      </c>
      <c r="C48" s="12">
        <v>0</v>
      </c>
      <c r="D48" s="13">
        <v>0</v>
      </c>
      <c r="E48" s="13">
        <v>0</v>
      </c>
      <c r="F48" s="12">
        <v>117</v>
      </c>
      <c r="G48" s="13">
        <f>D48+62.4+30</f>
        <v>92.4</v>
      </c>
      <c r="H48" s="13">
        <f t="shared" si="4"/>
        <v>92.4</v>
      </c>
      <c r="I48" s="5"/>
      <c r="J48" s="17"/>
      <c r="K48" s="5"/>
      <c r="L48" s="5"/>
    </row>
    <row r="49" spans="1:12" s="4" customFormat="1" ht="78.75" x14ac:dyDescent="0.25">
      <c r="A49" s="7" t="s">
        <v>65</v>
      </c>
      <c r="B49" s="7"/>
      <c r="C49" s="19">
        <f>SUM(C50:C52)</f>
        <v>0</v>
      </c>
      <c r="D49" s="20">
        <f>SUM(D50:D52)</f>
        <v>0</v>
      </c>
      <c r="E49" s="20">
        <f>SUM(E50:E52)</f>
        <v>0</v>
      </c>
      <c r="F49" s="19">
        <f t="shared" ref="F49:H49" si="5">SUM(F50:F52)</f>
        <v>609.1</v>
      </c>
      <c r="G49" s="20">
        <f t="shared" si="5"/>
        <v>195.89999999999998</v>
      </c>
      <c r="H49" s="20">
        <f t="shared" si="5"/>
        <v>195.89999999999998</v>
      </c>
      <c r="I49" s="5"/>
      <c r="J49" s="5"/>
      <c r="K49" s="5"/>
      <c r="L49" s="5"/>
    </row>
    <row r="50" spans="1:12" s="4" customFormat="1" ht="63" x14ac:dyDescent="0.25">
      <c r="A50" s="15" t="s">
        <v>43</v>
      </c>
      <c r="B50" s="11" t="s">
        <v>44</v>
      </c>
      <c r="C50" s="12">
        <v>0</v>
      </c>
      <c r="D50" s="13">
        <v>0</v>
      </c>
      <c r="E50" s="13">
        <v>0</v>
      </c>
      <c r="F50" s="12">
        <v>309.10000000000002</v>
      </c>
      <c r="G50" s="13">
        <v>149.1</v>
      </c>
      <c r="H50" s="13">
        <v>149.1</v>
      </c>
      <c r="I50" s="5"/>
      <c r="J50" s="5"/>
      <c r="K50" s="5"/>
      <c r="L50" s="5"/>
    </row>
    <row r="51" spans="1:12" s="4" customFormat="1" ht="47.25" x14ac:dyDescent="0.25">
      <c r="A51" s="15" t="s">
        <v>45</v>
      </c>
      <c r="B51" s="11" t="s">
        <v>44</v>
      </c>
      <c r="C51" s="12">
        <v>0</v>
      </c>
      <c r="D51" s="13">
        <v>0</v>
      </c>
      <c r="E51" s="13">
        <v>0</v>
      </c>
      <c r="F51" s="13">
        <v>300</v>
      </c>
      <c r="G51" s="13">
        <v>46.8</v>
      </c>
      <c r="H51" s="13">
        <v>46.8</v>
      </c>
      <c r="I51" s="5"/>
      <c r="J51" s="5"/>
      <c r="K51" s="5"/>
      <c r="L51" s="5"/>
    </row>
    <row r="52" spans="1:12" s="4" customFormat="1" ht="63" x14ac:dyDescent="0.25">
      <c r="A52" s="15" t="s">
        <v>46</v>
      </c>
      <c r="B52" s="11" t="s">
        <v>44</v>
      </c>
      <c r="C52" s="12">
        <v>0</v>
      </c>
      <c r="D52" s="13">
        <v>0</v>
      </c>
      <c r="E52" s="13">
        <v>0</v>
      </c>
      <c r="F52" s="12">
        <v>0</v>
      </c>
      <c r="G52" s="13">
        <v>0</v>
      </c>
      <c r="H52" s="13">
        <v>0</v>
      </c>
      <c r="I52" s="5"/>
      <c r="J52" s="5"/>
      <c r="K52" s="5"/>
      <c r="L52" s="5"/>
    </row>
    <row r="53" spans="1:12" s="4" customFormat="1" ht="47.25" x14ac:dyDescent="0.25">
      <c r="A53" s="7" t="s">
        <v>66</v>
      </c>
      <c r="B53" s="7"/>
      <c r="C53" s="9">
        <f>SUM(C54:C60)</f>
        <v>691</v>
      </c>
      <c r="D53" s="18">
        <f t="shared" ref="D53:H53" si="6">SUM(D54:D60)</f>
        <v>690.19999999999993</v>
      </c>
      <c r="E53" s="18">
        <f t="shared" si="6"/>
        <v>690.19999999999993</v>
      </c>
      <c r="F53" s="9">
        <f t="shared" si="6"/>
        <v>1559.5</v>
      </c>
      <c r="G53" s="18">
        <f t="shared" si="6"/>
        <v>1481</v>
      </c>
      <c r="H53" s="18">
        <f t="shared" si="6"/>
        <v>1481</v>
      </c>
      <c r="I53" s="5"/>
      <c r="J53" s="5"/>
      <c r="K53" s="5"/>
      <c r="L53" s="5"/>
    </row>
    <row r="54" spans="1:12" s="4" customFormat="1" ht="63" x14ac:dyDescent="0.25">
      <c r="A54" s="15" t="s">
        <v>47</v>
      </c>
      <c r="B54" s="11" t="s">
        <v>48</v>
      </c>
      <c r="C54" s="12">
        <v>0</v>
      </c>
      <c r="D54" s="13">
        <v>0</v>
      </c>
      <c r="E54" s="13">
        <v>0</v>
      </c>
      <c r="F54" s="12">
        <v>0</v>
      </c>
      <c r="G54" s="13">
        <v>0</v>
      </c>
      <c r="H54" s="13">
        <v>0</v>
      </c>
      <c r="I54" s="5"/>
      <c r="J54" s="5"/>
      <c r="K54" s="5"/>
      <c r="L54" s="5"/>
    </row>
    <row r="55" spans="1:12" s="4" customFormat="1" ht="110.25" x14ac:dyDescent="0.25">
      <c r="A55" s="15" t="s">
        <v>49</v>
      </c>
      <c r="B55" s="11" t="s">
        <v>48</v>
      </c>
      <c r="C55" s="12">
        <v>0</v>
      </c>
      <c r="D55" s="13">
        <v>0</v>
      </c>
      <c r="E55" s="13">
        <v>0</v>
      </c>
      <c r="F55" s="12">
        <v>0</v>
      </c>
      <c r="G55" s="13">
        <v>0</v>
      </c>
      <c r="H55" s="13">
        <v>0</v>
      </c>
      <c r="I55" s="5"/>
      <c r="J55" s="5"/>
      <c r="K55" s="5"/>
      <c r="L55" s="5"/>
    </row>
    <row r="56" spans="1:12" s="4" customFormat="1" ht="78.75" x14ac:dyDescent="0.25">
      <c r="A56" s="15" t="s">
        <v>50</v>
      </c>
      <c r="B56" s="11" t="s">
        <v>48</v>
      </c>
      <c r="C56" s="12">
        <v>53.6</v>
      </c>
      <c r="D56" s="13">
        <v>53.5</v>
      </c>
      <c r="E56" s="13">
        <v>53.5</v>
      </c>
      <c r="F56" s="12">
        <v>50</v>
      </c>
      <c r="G56" s="13">
        <v>0</v>
      </c>
      <c r="H56" s="13">
        <v>0</v>
      </c>
      <c r="I56" s="5"/>
      <c r="J56" s="5"/>
      <c r="K56" s="5"/>
      <c r="L56" s="5"/>
    </row>
    <row r="57" spans="1:12" s="4" customFormat="1" ht="63" x14ac:dyDescent="0.25">
      <c r="A57" s="15" t="s">
        <v>51</v>
      </c>
      <c r="B57" s="11" t="s">
        <v>48</v>
      </c>
      <c r="C57" s="12">
        <v>0</v>
      </c>
      <c r="D57" s="13">
        <v>0</v>
      </c>
      <c r="E57" s="13">
        <v>0</v>
      </c>
      <c r="F57" s="12">
        <v>0</v>
      </c>
      <c r="G57" s="13">
        <v>0</v>
      </c>
      <c r="H57" s="13">
        <v>0</v>
      </c>
      <c r="I57" s="5"/>
      <c r="J57" s="5"/>
      <c r="K57" s="5"/>
      <c r="L57" s="5"/>
    </row>
    <row r="58" spans="1:12" s="4" customFormat="1" ht="63" x14ac:dyDescent="0.25">
      <c r="A58" s="15" t="s">
        <v>52</v>
      </c>
      <c r="B58" s="11" t="s">
        <v>48</v>
      </c>
      <c r="C58" s="12">
        <v>583.5</v>
      </c>
      <c r="D58" s="13">
        <v>583.5</v>
      </c>
      <c r="E58" s="13">
        <v>583.5</v>
      </c>
      <c r="F58" s="12">
        <v>1168.5</v>
      </c>
      <c r="G58" s="13">
        <f>D58+583.4</f>
        <v>1166.9000000000001</v>
      </c>
      <c r="H58" s="13">
        <f>E58+583.4</f>
        <v>1166.9000000000001</v>
      </c>
      <c r="I58" s="5"/>
      <c r="J58" s="5"/>
      <c r="K58" s="5"/>
      <c r="L58" s="5"/>
    </row>
    <row r="59" spans="1:12" s="4" customFormat="1" ht="78.75" x14ac:dyDescent="0.25">
      <c r="A59" s="15" t="s">
        <v>53</v>
      </c>
      <c r="B59" s="11" t="s">
        <v>48</v>
      </c>
      <c r="C59" s="12">
        <v>5</v>
      </c>
      <c r="D59" s="13">
        <v>4.3</v>
      </c>
      <c r="E59" s="13">
        <v>4.3</v>
      </c>
      <c r="F59" s="12">
        <v>245</v>
      </c>
      <c r="G59" s="13">
        <v>218.1</v>
      </c>
      <c r="H59" s="13">
        <v>218.1</v>
      </c>
      <c r="I59" s="5"/>
      <c r="J59" s="5"/>
      <c r="K59" s="5"/>
      <c r="L59" s="5"/>
    </row>
    <row r="60" spans="1:12" s="4" customFormat="1" ht="47.25" x14ac:dyDescent="0.25">
      <c r="A60" s="15" t="s">
        <v>54</v>
      </c>
      <c r="B60" s="11" t="s">
        <v>48</v>
      </c>
      <c r="C60" s="12">
        <v>48.9</v>
      </c>
      <c r="D60" s="13">
        <v>48.9</v>
      </c>
      <c r="E60" s="13">
        <v>48.9</v>
      </c>
      <c r="F60" s="12">
        <v>96</v>
      </c>
      <c r="G60" s="12">
        <f>D60+47.1</f>
        <v>96</v>
      </c>
      <c r="H60" s="12">
        <v>96</v>
      </c>
      <c r="I60" s="5"/>
      <c r="J60" s="5"/>
      <c r="K60" s="5"/>
      <c r="L60" s="5"/>
    </row>
    <row r="61" spans="1:12" s="4" customFormat="1" ht="63" x14ac:dyDescent="0.25">
      <c r="A61" s="7" t="s">
        <v>67</v>
      </c>
      <c r="B61" s="7"/>
      <c r="C61" s="9">
        <f t="shared" ref="C61:E61" si="7">SUM(C62:C65)</f>
        <v>325</v>
      </c>
      <c r="D61" s="18">
        <f t="shared" si="7"/>
        <v>323.20000000000005</v>
      </c>
      <c r="E61" s="18">
        <f t="shared" si="7"/>
        <v>323.20000000000005</v>
      </c>
      <c r="F61" s="9">
        <f t="shared" ref="F61:H61" si="8">SUM(F62:F65)</f>
        <v>102</v>
      </c>
      <c r="G61" s="18">
        <f t="shared" si="8"/>
        <v>4.5</v>
      </c>
      <c r="H61" s="18">
        <f t="shared" si="8"/>
        <v>4.5</v>
      </c>
      <c r="I61" s="5"/>
      <c r="J61" s="5"/>
      <c r="K61" s="5"/>
      <c r="L61" s="5"/>
    </row>
    <row r="62" spans="1:12" s="4" customFormat="1" ht="94.5" x14ac:dyDescent="0.25">
      <c r="A62" s="15" t="s">
        <v>55</v>
      </c>
      <c r="B62" s="11" t="s">
        <v>56</v>
      </c>
      <c r="C62" s="12">
        <v>0</v>
      </c>
      <c r="D62" s="13">
        <v>0</v>
      </c>
      <c r="E62" s="13">
        <v>0</v>
      </c>
      <c r="F62" s="12">
        <v>52</v>
      </c>
      <c r="G62" s="13">
        <v>0</v>
      </c>
      <c r="H62" s="13">
        <v>0</v>
      </c>
      <c r="I62" s="5"/>
      <c r="J62" s="5"/>
      <c r="K62" s="5"/>
      <c r="L62" s="5"/>
    </row>
    <row r="63" spans="1:12" s="4" customFormat="1" ht="63" x14ac:dyDescent="0.25">
      <c r="A63" s="15" t="s">
        <v>57</v>
      </c>
      <c r="B63" s="11" t="s">
        <v>56</v>
      </c>
      <c r="C63" s="12">
        <v>0</v>
      </c>
      <c r="D63" s="13">
        <v>0</v>
      </c>
      <c r="E63" s="13">
        <v>0</v>
      </c>
      <c r="F63" s="12">
        <v>0</v>
      </c>
      <c r="G63" s="13">
        <v>0</v>
      </c>
      <c r="H63" s="13">
        <v>0</v>
      </c>
      <c r="I63" s="5"/>
      <c r="J63" s="5"/>
      <c r="K63" s="5"/>
      <c r="L63" s="5"/>
    </row>
    <row r="64" spans="1:12" s="4" customFormat="1" ht="63" x14ac:dyDescent="0.25">
      <c r="A64" s="15" t="s">
        <v>58</v>
      </c>
      <c r="B64" s="11" t="s">
        <v>56</v>
      </c>
      <c r="C64" s="12">
        <v>325</v>
      </c>
      <c r="D64" s="13">
        <f>162.1+122+6.3+24.6+8.2</f>
        <v>323.20000000000005</v>
      </c>
      <c r="E64" s="13">
        <f>162.1+122+6.3+24.6+8.2</f>
        <v>323.20000000000005</v>
      </c>
      <c r="F64" s="12">
        <v>0</v>
      </c>
      <c r="G64" s="13">
        <v>0</v>
      </c>
      <c r="H64" s="13">
        <v>0</v>
      </c>
      <c r="I64" s="5"/>
      <c r="J64" s="5"/>
      <c r="K64" s="5"/>
      <c r="L64" s="5"/>
    </row>
    <row r="65" spans="1:12" s="4" customFormat="1" ht="78.75" x14ac:dyDescent="0.25">
      <c r="A65" s="15" t="s">
        <v>59</v>
      </c>
      <c r="B65" s="11" t="s">
        <v>56</v>
      </c>
      <c r="C65" s="12">
        <v>0</v>
      </c>
      <c r="D65" s="13">
        <v>0</v>
      </c>
      <c r="E65" s="13">
        <v>0</v>
      </c>
      <c r="F65" s="12">
        <v>50</v>
      </c>
      <c r="G65" s="13">
        <v>4.5</v>
      </c>
      <c r="H65" s="13">
        <v>4.5</v>
      </c>
      <c r="I65" s="5"/>
      <c r="J65" s="5"/>
      <c r="K65" s="5"/>
      <c r="L65" s="5"/>
    </row>
    <row r="66" spans="1:12" s="4" customFormat="1" ht="31.5" x14ac:dyDescent="0.25">
      <c r="A66" s="7" t="s">
        <v>68</v>
      </c>
      <c r="B66" s="7"/>
      <c r="C66" s="9">
        <f>SUM(C67:C68)</f>
        <v>0</v>
      </c>
      <c r="D66" s="18">
        <f t="shared" ref="D66:H66" si="9">SUM(D67:D68)</f>
        <v>0</v>
      </c>
      <c r="E66" s="18">
        <f t="shared" si="9"/>
        <v>0</v>
      </c>
      <c r="F66" s="9">
        <f t="shared" si="9"/>
        <v>750</v>
      </c>
      <c r="G66" s="18">
        <f t="shared" si="9"/>
        <v>598</v>
      </c>
      <c r="H66" s="18">
        <f t="shared" si="9"/>
        <v>598</v>
      </c>
      <c r="I66" s="5"/>
      <c r="J66" s="5"/>
      <c r="K66" s="5"/>
      <c r="L66" s="5"/>
    </row>
    <row r="67" spans="1:12" s="4" customFormat="1" ht="63" x14ac:dyDescent="0.25">
      <c r="A67" s="15" t="s">
        <v>60</v>
      </c>
      <c r="B67" s="11" t="s">
        <v>61</v>
      </c>
      <c r="C67" s="12">
        <v>0</v>
      </c>
      <c r="D67" s="13">
        <v>0</v>
      </c>
      <c r="E67" s="13">
        <v>0</v>
      </c>
      <c r="F67" s="12">
        <v>150</v>
      </c>
      <c r="G67" s="13">
        <v>0</v>
      </c>
      <c r="H67" s="13">
        <v>0</v>
      </c>
      <c r="I67" s="5"/>
      <c r="J67" s="5"/>
      <c r="K67" s="5"/>
      <c r="L67" s="5"/>
    </row>
    <row r="68" spans="1:12" s="4" customFormat="1" ht="31.5" x14ac:dyDescent="0.25">
      <c r="A68" s="15" t="s">
        <v>62</v>
      </c>
      <c r="B68" s="11" t="s">
        <v>61</v>
      </c>
      <c r="C68" s="12">
        <v>0</v>
      </c>
      <c r="D68" s="13">
        <v>0</v>
      </c>
      <c r="E68" s="13">
        <v>0</v>
      </c>
      <c r="F68" s="12">
        <v>600</v>
      </c>
      <c r="G68" s="13">
        <v>598</v>
      </c>
      <c r="H68" s="13">
        <v>598</v>
      </c>
      <c r="I68" s="5"/>
      <c r="J68" s="5"/>
      <c r="K68" s="5"/>
      <c r="L68" s="5"/>
    </row>
    <row r="69" spans="1:12" x14ac:dyDescent="0.25">
      <c r="A69" s="7" t="s">
        <v>69</v>
      </c>
      <c r="B69" s="7"/>
      <c r="C69" s="26">
        <f t="shared" ref="C69:H69" si="10">C12+C38+C49+C53+C61+C66</f>
        <v>12906</v>
      </c>
      <c r="D69" s="25">
        <f t="shared" si="10"/>
        <v>12433.804000000002</v>
      </c>
      <c r="E69" s="25">
        <f t="shared" si="10"/>
        <v>12433.804000000002</v>
      </c>
      <c r="F69" s="9">
        <f t="shared" si="10"/>
        <v>30199</v>
      </c>
      <c r="G69" s="18">
        <f t="shared" si="10"/>
        <v>24454.880000000001</v>
      </c>
      <c r="H69" s="18">
        <f t="shared" si="10"/>
        <v>24454.880000000001</v>
      </c>
      <c r="I69" s="5"/>
      <c r="J69" s="5"/>
      <c r="K69" s="5"/>
      <c r="L69" s="5"/>
    </row>
    <row r="70" spans="1:1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21" t="s">
        <v>78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21" t="s">
        <v>81</v>
      </c>
      <c r="B72" s="5"/>
      <c r="C72" s="5" t="s">
        <v>84</v>
      </c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21" t="s">
        <v>79</v>
      </c>
      <c r="B74" s="5"/>
      <c r="C74" s="5" t="s">
        <v>83</v>
      </c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5" t="s">
        <v>82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21" t="s">
        <v>80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</sheetData>
  <autoFilter ref="A11:H69" xr:uid="{00000000-0009-0000-0000-000000000000}"/>
  <mergeCells count="8">
    <mergeCell ref="A9:A10"/>
    <mergeCell ref="B9:B10"/>
    <mergeCell ref="C9:E9"/>
    <mergeCell ref="F9:H9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ShkurenkoPV</cp:lastModifiedBy>
  <cp:lastPrinted>2024-02-19T08:38:11Z</cp:lastPrinted>
  <dcterms:created xsi:type="dcterms:W3CDTF">2023-02-14T14:07:38Z</dcterms:created>
  <dcterms:modified xsi:type="dcterms:W3CDTF">2024-02-20T09:55:09Z</dcterms:modified>
</cp:coreProperties>
</file>